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Titles" localSheetId="0">Лист1!$3:$5</definedName>
    <definedName name="_xlnm.Print_Area" localSheetId="0">Лист1!$A$1:$R$41</definedName>
  </definedNames>
  <calcPr calcId="152511"/>
</workbook>
</file>

<file path=xl/calcChain.xml><?xml version="1.0" encoding="utf-8"?>
<calcChain xmlns="http://schemas.openxmlformats.org/spreadsheetml/2006/main">
  <c r="Q8" i="1" l="1"/>
  <c r="Q9" i="1"/>
  <c r="Q10" i="1"/>
  <c r="Q12" i="1"/>
  <c r="Q13" i="1"/>
  <c r="Q16" i="1"/>
  <c r="Q17" i="1"/>
  <c r="Q18" i="1"/>
  <c r="Q20" i="1"/>
  <c r="Q21" i="1"/>
  <c r="Q23" i="1"/>
  <c r="Q25" i="1"/>
  <c r="Q26" i="1"/>
  <c r="Q27" i="1"/>
  <c r="Q28" i="1"/>
  <c r="Q29" i="1"/>
  <c r="Q36" i="1"/>
  <c r="Q37" i="1"/>
  <c r="Q6" i="1"/>
  <c r="P8" i="1"/>
  <c r="P9" i="1"/>
  <c r="P10" i="1"/>
  <c r="P12" i="1"/>
  <c r="P13" i="1"/>
  <c r="P16" i="1"/>
  <c r="P17" i="1"/>
  <c r="P18" i="1"/>
  <c r="P20" i="1"/>
  <c r="P21" i="1"/>
  <c r="P23" i="1"/>
  <c r="P24" i="1"/>
  <c r="P25" i="1"/>
  <c r="P26" i="1"/>
  <c r="P27" i="1"/>
  <c r="P28" i="1"/>
  <c r="P29" i="1"/>
  <c r="P34" i="1"/>
  <c r="P35" i="1"/>
  <c r="P36" i="1"/>
  <c r="P37" i="1"/>
  <c r="P6" i="1"/>
  <c r="O41" i="1"/>
  <c r="P41" i="1" s="1"/>
  <c r="L41" i="1"/>
  <c r="H41" i="1"/>
  <c r="D41" i="1"/>
  <c r="C41" i="1"/>
  <c r="L24" i="1"/>
  <c r="H24" i="1"/>
  <c r="O24" i="1"/>
  <c r="Q24" i="1" s="1"/>
  <c r="D24" i="1"/>
  <c r="C24" i="1"/>
  <c r="O14" i="1"/>
  <c r="P14" i="1" s="1"/>
  <c r="L14" i="1"/>
  <c r="I16" i="1"/>
  <c r="I17" i="1"/>
  <c r="I18" i="1"/>
  <c r="H14" i="1"/>
  <c r="E18" i="1"/>
  <c r="E17" i="1"/>
  <c r="E16" i="1"/>
  <c r="D14" i="1"/>
  <c r="C14" i="1"/>
  <c r="Q14" i="1" l="1"/>
  <c r="Q41" i="1"/>
  <c r="O11" i="1"/>
  <c r="L11" i="1"/>
  <c r="H11" i="1"/>
  <c r="D11" i="1"/>
  <c r="C11" i="1"/>
  <c r="O7" i="1"/>
  <c r="L7" i="1"/>
  <c r="L22" i="1" s="1"/>
  <c r="H7" i="1"/>
  <c r="H22" i="1" s="1"/>
  <c r="D7" i="1"/>
  <c r="D22" i="1" s="1"/>
  <c r="C7" i="1"/>
  <c r="C22" i="1" s="1"/>
  <c r="O22" i="1" l="1"/>
  <c r="Q7" i="1"/>
  <c r="P7" i="1"/>
  <c r="Q11" i="1"/>
  <c r="P11" i="1"/>
  <c r="O43" i="1"/>
  <c r="L43" i="1"/>
  <c r="H43" i="1"/>
  <c r="D43" i="1"/>
  <c r="C43" i="1"/>
  <c r="N41" i="1"/>
  <c r="M41" i="1"/>
  <c r="J41" i="1"/>
  <c r="I41" i="1"/>
  <c r="F41" i="1"/>
  <c r="E41" i="1"/>
  <c r="F40" i="1"/>
  <c r="E40" i="1"/>
  <c r="F39" i="1"/>
  <c r="E39" i="1"/>
  <c r="F38" i="1"/>
  <c r="E38" i="1"/>
  <c r="N37" i="1"/>
  <c r="M37" i="1"/>
  <c r="J37" i="1"/>
  <c r="I37" i="1"/>
  <c r="F37" i="1"/>
  <c r="E37" i="1"/>
  <c r="N36" i="1"/>
  <c r="M36" i="1"/>
  <c r="J36" i="1"/>
  <c r="I36" i="1"/>
  <c r="F36" i="1"/>
  <c r="E36" i="1"/>
  <c r="N35" i="1"/>
  <c r="M35" i="1"/>
  <c r="I35" i="1"/>
  <c r="N34" i="1"/>
  <c r="M34" i="1"/>
  <c r="J34" i="1"/>
  <c r="I34" i="1"/>
  <c r="F33" i="1"/>
  <c r="E33" i="1"/>
  <c r="F31" i="1"/>
  <c r="E31" i="1"/>
  <c r="F30" i="1"/>
  <c r="E30" i="1"/>
  <c r="N29" i="1"/>
  <c r="M29" i="1"/>
  <c r="J29" i="1"/>
  <c r="I29" i="1"/>
  <c r="F29" i="1"/>
  <c r="E29" i="1"/>
  <c r="N28" i="1"/>
  <c r="M28" i="1"/>
  <c r="J28" i="1"/>
  <c r="I28" i="1"/>
  <c r="F28" i="1"/>
  <c r="E28" i="1"/>
  <c r="N27" i="1"/>
  <c r="M27" i="1"/>
  <c r="J27" i="1"/>
  <c r="I27" i="1"/>
  <c r="F27" i="1"/>
  <c r="E27" i="1"/>
  <c r="N26" i="1"/>
  <c r="M26" i="1"/>
  <c r="J26" i="1"/>
  <c r="I26" i="1"/>
  <c r="F26" i="1"/>
  <c r="E26" i="1"/>
  <c r="N25" i="1"/>
  <c r="M25" i="1"/>
  <c r="J25" i="1"/>
  <c r="I25" i="1"/>
  <c r="F25" i="1"/>
  <c r="E25" i="1"/>
  <c r="N24" i="1"/>
  <c r="M24" i="1"/>
  <c r="J24" i="1"/>
  <c r="I24" i="1"/>
  <c r="F24" i="1"/>
  <c r="E24" i="1"/>
  <c r="N23" i="1"/>
  <c r="M23" i="1"/>
  <c r="J23" i="1"/>
  <c r="I23" i="1"/>
  <c r="F23" i="1"/>
  <c r="E23" i="1"/>
  <c r="N22" i="1"/>
  <c r="M22" i="1"/>
  <c r="J22" i="1"/>
  <c r="I22" i="1"/>
  <c r="F22" i="1"/>
  <c r="E22" i="1"/>
  <c r="N21" i="1"/>
  <c r="M21" i="1"/>
  <c r="J21" i="1"/>
  <c r="I21" i="1"/>
  <c r="F21" i="1"/>
  <c r="E21" i="1"/>
  <c r="N20" i="1"/>
  <c r="M20" i="1"/>
  <c r="J20" i="1"/>
  <c r="I20" i="1"/>
  <c r="F20" i="1"/>
  <c r="E20" i="1"/>
  <c r="N18" i="1"/>
  <c r="M18" i="1"/>
  <c r="J18" i="1"/>
  <c r="F18" i="1"/>
  <c r="N17" i="1"/>
  <c r="M17" i="1"/>
  <c r="J17" i="1"/>
  <c r="F17" i="1"/>
  <c r="N16" i="1"/>
  <c r="M16" i="1"/>
  <c r="J16" i="1"/>
  <c r="F16" i="1"/>
  <c r="N14" i="1"/>
  <c r="M14" i="1"/>
  <c r="J14" i="1"/>
  <c r="I14" i="1"/>
  <c r="F14" i="1"/>
  <c r="E14" i="1"/>
  <c r="N13" i="1"/>
  <c r="M13" i="1"/>
  <c r="J13" i="1"/>
  <c r="I13" i="1"/>
  <c r="F13" i="1"/>
  <c r="E13" i="1"/>
  <c r="N12" i="1"/>
  <c r="M12" i="1"/>
  <c r="J12" i="1"/>
  <c r="I12" i="1"/>
  <c r="F12" i="1"/>
  <c r="E12" i="1"/>
  <c r="N11" i="1"/>
  <c r="M11" i="1"/>
  <c r="J11" i="1"/>
  <c r="I11" i="1"/>
  <c r="F11" i="1"/>
  <c r="E11" i="1"/>
  <c r="N10" i="1"/>
  <c r="M10" i="1"/>
  <c r="J10" i="1"/>
  <c r="I10" i="1"/>
  <c r="F10" i="1"/>
  <c r="E10" i="1"/>
  <c r="N9" i="1"/>
  <c r="M9" i="1"/>
  <c r="J9" i="1"/>
  <c r="I9" i="1"/>
  <c r="F9" i="1"/>
  <c r="E9" i="1"/>
  <c r="N8" i="1"/>
  <c r="M8" i="1"/>
  <c r="J8" i="1"/>
  <c r="I8" i="1"/>
  <c r="F8" i="1"/>
  <c r="E8" i="1"/>
  <c r="N7" i="1"/>
  <c r="M7" i="1"/>
  <c r="J7" i="1"/>
  <c r="I7" i="1"/>
  <c r="F7" i="1"/>
  <c r="E7" i="1"/>
  <c r="N6" i="1"/>
  <c r="M6" i="1"/>
  <c r="J6" i="1"/>
  <c r="I6" i="1"/>
  <c r="F6" i="1"/>
  <c r="E6" i="1"/>
  <c r="Q22" i="1" l="1"/>
  <c r="P22" i="1"/>
</calcChain>
</file>

<file path=xl/sharedStrings.xml><?xml version="1.0" encoding="utf-8"?>
<sst xmlns="http://schemas.openxmlformats.org/spreadsheetml/2006/main" count="255" uniqueCount="118">
  <si>
    <t>Аналитические данные о доходах Оренбургской области на 2019 год и на плановый период 2020 и 2021 годов</t>
  </si>
  <si>
    <t>(млн. рублей)</t>
  </si>
  <si>
    <t>Код бюджетной классификации (без указания кода главного администратора доходов бюджета)</t>
  </si>
  <si>
    <t>Наименование доходов</t>
  </si>
  <si>
    <t>Факт за 2017 год</t>
  </si>
  <si>
    <t>Отклонение 2018 года от 2017 года</t>
  </si>
  <si>
    <t>Примечания</t>
  </si>
  <si>
    <t>Прогноз на 2019 год</t>
  </si>
  <si>
    <t>Отклонение 2019 года от 2018 года</t>
  </si>
  <si>
    <t>Прогноз на 2020 год</t>
  </si>
  <si>
    <t>Прогноз на 2021 год</t>
  </si>
  <si>
    <t>млн. рублей</t>
  </si>
  <si>
    <t>%</t>
  </si>
  <si>
    <t>5=4-3</t>
  </si>
  <si>
    <t>6=4/3</t>
  </si>
  <si>
    <t>8=7-4</t>
  </si>
  <si>
    <t>9=7/4</t>
  </si>
  <si>
    <t>12=11-7</t>
  </si>
  <si>
    <t>13=11/7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</si>
  <si>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</si>
  <si>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</si>
  <si>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</si>
  <si>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</si>
  <si>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1 01 01000 00 0000 110</t>
  </si>
  <si>
    <t>Налог на прибыль организаций</t>
  </si>
  <si>
    <t>Увеличение налогооблагаемой базы, в том числе у организаций нефтегазового сектора</t>
  </si>
  <si>
    <t>1 01 02000 01 0000 110</t>
  </si>
  <si>
    <t>Налог на доходы физических лиц</t>
  </si>
  <si>
    <t>Рост налогооблагаемого фонда оплаты труда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</si>
  <si>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</si>
  <si>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</si>
  <si>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</si>
  <si>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</si>
  <si>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алкогольную продукцию</t>
  </si>
  <si>
    <t>С 1 января 2017 года доходы на крепкую алкогольную продукцию распределяются с учетом доли Оренбургской области в общем объеме розничных продаж крепкой алкогольной продукции на территории Российской Федерации</t>
  </si>
  <si>
    <r>
      <t xml:space="preserve">Прогнозируются в </t>
    </r>
    <r>
      <rPr>
        <sz val="11"/>
        <color indexed="8"/>
        <rFont val="Times New Roman"/>
        <family val="1"/>
        <charset val="204"/>
      </rPr>
      <t xml:space="preserve">соответствии с проектом Федерального закона «О федеральном бюджете на 2019 год и на плановый период 2020 и 2021 годов» </t>
    </r>
  </si>
  <si>
    <t>Акцизы на нефтепродукты</t>
  </si>
  <si>
    <t>-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</si>
  <si>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</si>
  <si>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</si>
  <si>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</si>
  <si>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</si>
  <si>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1 06 02000 02 0000 110</t>
  </si>
  <si>
    <t>Налог на имущество организаций</t>
  </si>
  <si>
    <t>Поэтапное увеличение ставок по отдельным видам имущества, установленных Налоговым кодексом Российской Федерации, результаты инвентаризации льгот, установленных на региональном уровне, а также сумма налога в соответствии с заключенными инвестиционными договорами по отдельным категориям налогоплательщиков, осуществляющих реализацию инвестиционных проектов</t>
  </si>
  <si>
    <t>При планировании учтены исключение движимого имущества из объектов налогообложения, поэтапное увеличение ставок по отдельным видам имущества, установленных Налоговым кодексом Российской Федерации, результаты инвентаризации льгот, установленных на региональном уровне, а также сумма налога в соответствии с заключенными инвестиционными договорами по отдельным категориям налогоплательщиков, осуществляющих реализацию инвестиционных проектов</t>
  </si>
  <si>
    <t>1 06 04000 02 0000 110</t>
  </si>
  <si>
    <t>Транспортный налог</t>
  </si>
  <si>
    <t>При прогнозировании учтены результаты инвентаризации налоговых льгот и увеличение налоговых ставок для отдельных категорий транспортных средств</t>
  </si>
  <si>
    <t>1 06 05000 02 0000 110</t>
  </si>
  <si>
    <t>Налог на игорный бизнес</t>
  </si>
  <si>
    <t>5,7</t>
  </si>
  <si>
    <t>1 06 06000 00 0000 110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</si>
  <si>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</si>
  <si>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</si>
  <si>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</si>
  <si>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808,2</t>
  </si>
  <si>
    <t>914,4</t>
  </si>
  <si>
    <t>939,5</t>
  </si>
  <si>
    <t>1 07 01000 01 0000 110</t>
  </si>
  <si>
    <t>Налог на добычу полезных ископаемых</t>
  </si>
  <si>
    <t>Увеличение объемов добычи полезных ископаемых</t>
  </si>
  <si>
    <t>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</si>
  <si>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</si>
  <si>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</si>
  <si>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</si>
  <si>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</si>
  <si>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</si>
  <si>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</si>
  <si>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</si>
  <si>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</si>
  <si>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Уменьшение поступлений из федерального бюджета</t>
  </si>
  <si>
    <t>Увеличение поступлений из федерального бюджета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</si>
  <si>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</si>
  <si>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</si>
  <si>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</si>
  <si>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</si>
  <si>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</si>
  <si>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</si>
  <si>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</si>
  <si>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</si>
  <si>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33,4</t>
  </si>
  <si>
    <t>0</t>
  </si>
  <si>
    <t>2 03 02000 02 0000 180</t>
  </si>
  <si>
    <t>Безвозмездные поступления от государственных (муниципальных) организаций в бюджеты субъектов Российской Федерации</t>
  </si>
  <si>
    <t>2 03 02030 02 0000 180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</si>
  <si>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</si>
  <si>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</si>
  <si>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</si>
  <si>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Поступлений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2018 году не планируется</t>
  </si>
  <si>
    <t>2 04 00000 00 0000 000</t>
  </si>
  <si>
    <t>БЕЗВОЗМЕЗДНЫЕ ПОСТУПЛЕНИЯ ОТ НЕГОСУДАРСТВЕННЫХ ОРГАНИЗАЦИЙ</t>
  </si>
  <si>
    <t>12,8</t>
  </si>
  <si>
    <t>29,5</t>
  </si>
  <si>
    <t>2 04 02000 02 0000 180</t>
  </si>
  <si>
    <t>Безвозмездные поступления от негосударственных организаций в бюджеты субъектов Российской Федерации</t>
  </si>
  <si>
    <t>Учтены поступления от Фонда развития моногородов</t>
  </si>
  <si>
    <t>2 07 00000 00 0000 000</t>
  </si>
  <si>
    <t>ПРОЧИЕ БЕЗВОЗМЕЗДНЫЕ ПОСТУПЛЕНИЯ</t>
  </si>
  <si>
    <t>234,4</t>
  </si>
  <si>
    <t>2 07 02030 02 0000 180</t>
  </si>
  <si>
    <t>Прочие безвозмездные поступления в бюджеты субъектов Российской Федерации</t>
  </si>
  <si>
    <t xml:space="preserve">Уменьшение поступлений от юридических лиц в соответствии с заключенными соглашениями </t>
  </si>
  <si>
    <t xml:space="preserve">Увеличение поступлений от юридических лиц в соответствии с заключенными соглашениями 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</si>
  <si>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</si>
  <si>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</si>
  <si>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</si>
  <si>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</si>
  <si>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учитываются по факту поступления средств</t>
  </si>
  <si>
    <t>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</si>
  <si>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</si>
  <si>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ВСЕГО ДОХОДОВ</t>
  </si>
  <si>
    <t>Ожидаемое исполнение на 2018 год</t>
  </si>
  <si>
    <t>Отклонение 2020 года от 2019 года</t>
  </si>
  <si>
    <t>Поступлений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2019 году не планируется</t>
  </si>
  <si>
    <t>15=14-11</t>
  </si>
  <si>
    <t>16=14/11</t>
  </si>
  <si>
    <t>Отклонение 2021 года от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</si>
</sst>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i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wrapText="1"/>
    </xf>
    <xf numFmtId="49" fontId="4" fillId="0" borderId="4" xfId="0" applyNumberFormat="1" applyFont="1" applyBorder="1" applyAlignment="1">
      <alignment horizontal="right" wrapText="1"/>
    </xf>
    <xf numFmtId="164" fontId="4" fillId="0" borderId="4" xfId="0" applyNumberFormat="1" applyFont="1" applyBorder="1" applyAlignment="1">
      <alignment horizontal="right" wrapText="1"/>
    </xf>
    <xf numFmtId="165" fontId="4" fillId="0" borderId="4" xfId="0" applyNumberFormat="1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4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49" fontId="3" fillId="0" borderId="4" xfId="0" applyNumberFormat="1" applyFont="1" applyBorder="1" applyAlignment="1">
      <alignment horizontal="right" wrapText="1"/>
    </xf>
    <xf numFmtId="164" fontId="3" fillId="0" borderId="4" xfId="0" applyNumberFormat="1" applyFont="1" applyBorder="1" applyAlignment="1">
      <alignment horizontal="right" wrapText="1"/>
    </xf>
    <xf numFmtId="0" fontId="6" fillId="0" borderId="4" xfId="0" applyFont="1" applyFill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6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right" wrapText="1"/>
    </xf>
    <xf numFmtId="164" fontId="4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horizontal="right" wrapText="1"/>
    </xf>
    <xf numFmtId="164" fontId="3" fillId="0" borderId="4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wrapText="1"/>
    </xf>
    <xf numFmtId="165" fontId="4" fillId="0" borderId="4" xfId="0" applyNumberFormat="1" applyFont="1" applyFill="1" applyBorder="1" applyAlignment="1">
      <alignment horizontal="right" wrapText="1"/>
    </xf>
    <xf numFmtId="49" fontId="3" fillId="0" borderId="4" xfId="0" applyNumberFormat="1" applyFont="1" applyFill="1" applyBorder="1" applyAlignment="1">
      <alignment horizontal="left" wrapText="1"/>
    </xf>
    <xf numFmtId="165" fontId="3" fillId="0" borderId="4" xfId="0" applyNumberFormat="1" applyFont="1" applyFill="1" applyBorder="1" applyAlignment="1">
      <alignment horizontal="right" wrapText="1"/>
    </xf>
    <xf numFmtId="165" fontId="3" fillId="0" borderId="4" xfId="0" applyNumberFormat="1" applyFont="1" applyBorder="1" applyAlignment="1">
      <alignment horizontal="left" wrapText="1"/>
    </xf>
    <xf numFmtId="165" fontId="3" fillId="0" borderId="4" xfId="0" applyNumberFormat="1" applyFont="1" applyBorder="1" applyAlignment="1">
      <alignment horizontal="right" wrapText="1"/>
    </xf>
    <xf numFmtId="164" fontId="0" fillId="0" borderId="0" xfId="0" applyNumberFormat="1"/>
    <xf numFmtId="0" fontId="0" fillId="0" borderId="0" xfId="0" applyFill="1"/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Font="1"/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view="pageBreakPreview" zoomScale="80" zoomScaleNormal="100" zoomScaleSheetLayoutView="80" workbookViewId="0">
      <pane ySplit="4" topLeftCell="A8" activePane="bottomLeft" state="frozen"/>
      <selection pane="bottomLeft" activeCell="T8" sqref="T8"/>
    </sheetView>
  </sheetViews>
  <sheetFormatPr defaultRowHeight="15" x14ac:dyDescent="0.25"/>
  <cols>
    <col min="1" max="1" width="28.28515625" customWidth="1"/>
    <col min="2" max="2" width="41.85546875" bestFit="1" customWidth="1"/>
    <col min="3" max="3" width="10" customWidth="1"/>
    <col min="4" max="4" width="13.7109375" customWidth="1"/>
    <col min="5" max="5" width="11.85546875" customWidth="1"/>
    <col min="6" max="6" width="7" bestFit="1" customWidth="1"/>
    <col min="7" max="7" width="35.140625" bestFit="1" customWidth="1"/>
    <col min="8" max="8" width="10.42578125" style="43" customWidth="1"/>
    <col min="9" max="9" width="11.7109375" customWidth="1"/>
    <col min="10" max="10" width="7" bestFit="1" customWidth="1"/>
    <col min="11" max="11" width="39.140625" bestFit="1" customWidth="1"/>
    <col min="12" max="12" width="11.28515625" style="43" customWidth="1"/>
    <col min="13" max="13" width="12.42578125" customWidth="1"/>
    <col min="14" max="14" width="7" customWidth="1"/>
    <col min="15" max="15" width="11.28515625" style="43" customWidth="1"/>
    <col min="16" max="16" width="12.42578125" style="43" customWidth="1"/>
    <col min="17" max="17" width="8" style="43" customWidth="1"/>
    <col min="18" max="18" width="35.85546875" customWidth="1"/>
  </cols>
  <sheetData>
    <row r="1" spans="1:18" ht="15.75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x14ac:dyDescent="0.25">
      <c r="K2" s="1"/>
      <c r="R2" s="2" t="s">
        <v>1</v>
      </c>
    </row>
    <row r="3" spans="1:18" ht="24" x14ac:dyDescent="0.25">
      <c r="A3" s="49" t="s">
        <v>2</v>
      </c>
      <c r="B3" s="49" t="s">
        <v>3</v>
      </c>
      <c r="C3" s="49" t="s">
        <v>4</v>
      </c>
      <c r="D3" s="49" t="s">
        <v>112</v>
      </c>
      <c r="E3" s="51" t="s">
        <v>5</v>
      </c>
      <c r="F3" s="52"/>
      <c r="G3" s="3" t="s">
        <v>6</v>
      </c>
      <c r="H3" s="44" t="s">
        <v>7</v>
      </c>
      <c r="I3" s="51" t="s">
        <v>8</v>
      </c>
      <c r="J3" s="52"/>
      <c r="K3" s="3" t="s">
        <v>6</v>
      </c>
      <c r="L3" s="44" t="s">
        <v>9</v>
      </c>
      <c r="M3" s="51" t="s">
        <v>113</v>
      </c>
      <c r="N3" s="52"/>
      <c r="O3" s="44" t="s">
        <v>10</v>
      </c>
      <c r="P3" s="51" t="s">
        <v>117</v>
      </c>
      <c r="Q3" s="52"/>
      <c r="R3" s="3" t="s">
        <v>6</v>
      </c>
    </row>
    <row r="4" spans="1:18" x14ac:dyDescent="0.25">
      <c r="A4" s="50"/>
      <c r="B4" s="50"/>
      <c r="C4" s="50"/>
      <c r="D4" s="50"/>
      <c r="E4" s="3" t="s">
        <v>11</v>
      </c>
      <c r="F4" s="3" t="s">
        <v>12</v>
      </c>
      <c r="G4" s="3"/>
      <c r="H4" s="44"/>
      <c r="I4" s="3" t="s">
        <v>11</v>
      </c>
      <c r="J4" s="3" t="s">
        <v>12</v>
      </c>
      <c r="K4" s="4"/>
      <c r="L4" s="44"/>
      <c r="M4" s="3" t="s">
        <v>11</v>
      </c>
      <c r="N4" s="3" t="s">
        <v>12</v>
      </c>
      <c r="O4" s="44"/>
      <c r="P4" s="3" t="s">
        <v>11</v>
      </c>
      <c r="Q4" s="3" t="s">
        <v>12</v>
      </c>
      <c r="R4" s="5"/>
    </row>
    <row r="5" spans="1:18" x14ac:dyDescent="0.25">
      <c r="A5" s="6">
        <v>1</v>
      </c>
      <c r="B5" s="6">
        <v>2</v>
      </c>
      <c r="C5" s="6">
        <v>3</v>
      </c>
      <c r="D5" s="6">
        <v>4</v>
      </c>
      <c r="E5" s="6" t="s">
        <v>13</v>
      </c>
      <c r="F5" s="6" t="s">
        <v>14</v>
      </c>
      <c r="G5" s="6"/>
      <c r="H5" s="45">
        <v>7</v>
      </c>
      <c r="I5" s="6" t="s">
        <v>15</v>
      </c>
      <c r="J5" s="6" t="s">
        <v>16</v>
      </c>
      <c r="K5" s="6">
        <v>10</v>
      </c>
      <c r="L5" s="45">
        <v>11</v>
      </c>
      <c r="M5" s="6" t="s">
        <v>17</v>
      </c>
      <c r="N5" s="6" t="s">
        <v>18</v>
      </c>
      <c r="O5" s="45">
        <v>14</v>
      </c>
      <c r="P5" s="45" t="s">
        <v>115</v>
      </c>
      <c r="Q5" s="45" t="s">
        <v>116</v>
      </c>
      <c r="R5" s="6">
        <v>15</v>
      </c>
    </row>
    <row r="6" spans="1:18" x14ac:dyDescent="0.25">
      <c r="A6" s="7" t="s">
        <v>19</v>
      </c>
      <c r="B6" s="8" t="s">
        <v>20</v>
      </c>
      <c r="C6" s="10">
        <v>59223.8</v>
      </c>
      <c r="D6" s="10">
        <v>64300.5</v>
      </c>
      <c r="E6" s="10">
        <f>D6-C6</f>
        <v>5076.6999999999971</v>
      </c>
      <c r="F6" s="11">
        <f>D6/C6</f>
        <v>1.0857206055673563</v>
      </c>
      <c r="G6" s="11"/>
      <c r="H6" s="31">
        <v>67613.600000000006</v>
      </c>
      <c r="I6" s="10">
        <f>H6-D6</f>
        <v>3313.1000000000058</v>
      </c>
      <c r="J6" s="11">
        <f>H6/D6</f>
        <v>1.0515252603012419</v>
      </c>
      <c r="K6" s="12"/>
      <c r="L6" s="31">
        <v>69822.899999999994</v>
      </c>
      <c r="M6" s="10">
        <f>L6-H6</f>
        <v>2209.2999999999884</v>
      </c>
      <c r="N6" s="11">
        <f>L6/H6</f>
        <v>1.0326753789178507</v>
      </c>
      <c r="O6" s="31">
        <v>74758.899999999994</v>
      </c>
      <c r="P6" s="10">
        <f>O6-L6</f>
        <v>4936</v>
      </c>
      <c r="Q6" s="37">
        <f>O6/L6</f>
        <v>1.0706931393568586</v>
      </c>
      <c r="R6" s="13"/>
    </row>
    <row r="7" spans="1:18" x14ac:dyDescent="0.25">
      <c r="A7" s="7" t="s">
        <v>21</v>
      </c>
      <c r="B7" s="8" t="s">
        <v>22</v>
      </c>
      <c r="C7" s="10">
        <f>SUM(C8:C9)</f>
        <v>41538</v>
      </c>
      <c r="D7" s="10">
        <f>SUM(D8:D9)</f>
        <v>45355.600000000006</v>
      </c>
      <c r="E7" s="10">
        <f>D7-C7</f>
        <v>3817.6000000000058</v>
      </c>
      <c r="F7" s="11">
        <f t="shared" ref="F7:F40" si="0">D7/C7</f>
        <v>1.091906206365256</v>
      </c>
      <c r="G7" s="11"/>
      <c r="H7" s="31">
        <f>SUM(H8:H9)</f>
        <v>48240.600000000006</v>
      </c>
      <c r="I7" s="10">
        <f t="shared" ref="I7:I37" si="1">H7-D7</f>
        <v>2885</v>
      </c>
      <c r="J7" s="11">
        <f t="shared" ref="J7:J37" si="2">H7/D7</f>
        <v>1.0636084629020452</v>
      </c>
      <c r="K7" s="12"/>
      <c r="L7" s="31">
        <f>SUM(L8:L9)</f>
        <v>49353.3</v>
      </c>
      <c r="M7" s="10">
        <f t="shared" ref="M7:M41" si="3">L7-H7</f>
        <v>1112.6999999999971</v>
      </c>
      <c r="N7" s="11">
        <f t="shared" ref="N7:N41" si="4">L7/H7</f>
        <v>1.023065633512021</v>
      </c>
      <c r="O7" s="31">
        <f>SUM(O8:O9)</f>
        <v>50902</v>
      </c>
      <c r="P7" s="10">
        <f t="shared" ref="P7:P41" si="5">O7-L7</f>
        <v>1548.6999999999971</v>
      </c>
      <c r="Q7" s="37">
        <f t="shared" ref="Q7:Q41" si="6">O7/L7</f>
        <v>1.0313798672023957</v>
      </c>
      <c r="R7" s="13"/>
    </row>
    <row r="8" spans="1:18" s="47" customFormat="1" ht="45" x14ac:dyDescent="0.25">
      <c r="A8" s="14" t="s">
        <v>23</v>
      </c>
      <c r="B8" s="15" t="s">
        <v>24</v>
      </c>
      <c r="C8" s="17">
        <v>24583.8</v>
      </c>
      <c r="D8" s="17">
        <v>26899.7</v>
      </c>
      <c r="E8" s="17">
        <f>D8-C8</f>
        <v>2315.9000000000015</v>
      </c>
      <c r="F8" s="41">
        <f t="shared" si="0"/>
        <v>1.0942043134096437</v>
      </c>
      <c r="G8" s="18" t="s">
        <v>25</v>
      </c>
      <c r="H8" s="34">
        <v>29182.2</v>
      </c>
      <c r="I8" s="17">
        <f t="shared" si="1"/>
        <v>2282.5</v>
      </c>
      <c r="J8" s="41">
        <f t="shared" si="2"/>
        <v>1.0848522474228337</v>
      </c>
      <c r="K8" s="18" t="s">
        <v>25</v>
      </c>
      <c r="L8" s="34">
        <v>29573.1</v>
      </c>
      <c r="M8" s="17">
        <f t="shared" si="3"/>
        <v>390.89999999999782</v>
      </c>
      <c r="N8" s="41">
        <f t="shared" si="4"/>
        <v>1.0133951518391346</v>
      </c>
      <c r="O8" s="34">
        <v>30228.1</v>
      </c>
      <c r="P8" s="17">
        <f t="shared" si="5"/>
        <v>655</v>
      </c>
      <c r="Q8" s="39">
        <f t="shared" si="6"/>
        <v>1.0221485065819951</v>
      </c>
      <c r="R8" s="18" t="s">
        <v>25</v>
      </c>
    </row>
    <row r="9" spans="1:18" s="47" customFormat="1" ht="30" x14ac:dyDescent="0.25">
      <c r="A9" s="19" t="s">
        <v>26</v>
      </c>
      <c r="B9" s="15" t="s">
        <v>27</v>
      </c>
      <c r="C9" s="17">
        <v>16954.2</v>
      </c>
      <c r="D9" s="17">
        <v>18455.900000000001</v>
      </c>
      <c r="E9" s="17">
        <f>D9-C9</f>
        <v>1501.7000000000007</v>
      </c>
      <c r="F9" s="41">
        <f t="shared" si="0"/>
        <v>1.0885739226858242</v>
      </c>
      <c r="G9" s="18" t="s">
        <v>28</v>
      </c>
      <c r="H9" s="34">
        <v>19058.400000000001</v>
      </c>
      <c r="I9" s="17">
        <f t="shared" si="1"/>
        <v>602.5</v>
      </c>
      <c r="J9" s="41">
        <f t="shared" si="2"/>
        <v>1.0326453871119805</v>
      </c>
      <c r="K9" s="18" t="s">
        <v>28</v>
      </c>
      <c r="L9" s="34">
        <v>19780.2</v>
      </c>
      <c r="M9" s="17">
        <f t="shared" si="3"/>
        <v>721.79999999999927</v>
      </c>
      <c r="N9" s="41">
        <f t="shared" si="4"/>
        <v>1.0378730638458633</v>
      </c>
      <c r="O9" s="34">
        <v>20673.900000000001</v>
      </c>
      <c r="P9" s="17">
        <f t="shared" si="5"/>
        <v>893.70000000000073</v>
      </c>
      <c r="Q9" s="39">
        <f t="shared" si="6"/>
        <v>1.0451815451815452</v>
      </c>
      <c r="R9" s="18" t="s">
        <v>28</v>
      </c>
    </row>
    <row r="10" spans="1:18" ht="36.75" x14ac:dyDescent="0.25">
      <c r="A10" s="7" t="s">
        <v>29</v>
      </c>
      <c r="B10" s="8" t="s">
        <v>30</v>
      </c>
      <c r="C10" s="31">
        <v>5133.8</v>
      </c>
      <c r="D10" s="31">
        <v>5166.1000000000004</v>
      </c>
      <c r="E10" s="10">
        <f>D10-C10</f>
        <v>32.300000000000182</v>
      </c>
      <c r="F10" s="11">
        <f t="shared" si="0"/>
        <v>1.0062916358253147</v>
      </c>
      <c r="G10" s="11"/>
      <c r="H10" s="31">
        <v>6266.6</v>
      </c>
      <c r="I10" s="10">
        <f t="shared" si="1"/>
        <v>1100.5</v>
      </c>
      <c r="J10" s="11">
        <f t="shared" si="2"/>
        <v>1.2130233638528096</v>
      </c>
      <c r="K10" s="13"/>
      <c r="L10" s="31">
        <v>7703.6</v>
      </c>
      <c r="M10" s="10">
        <f t="shared" si="3"/>
        <v>1437</v>
      </c>
      <c r="N10" s="11">
        <f t="shared" si="4"/>
        <v>1.2293109501164905</v>
      </c>
      <c r="O10" s="31">
        <v>10591.5</v>
      </c>
      <c r="P10" s="10">
        <f t="shared" si="5"/>
        <v>2887.8999999999996</v>
      </c>
      <c r="Q10" s="37">
        <f t="shared" si="6"/>
        <v>1.3748766810322446</v>
      </c>
      <c r="R10" s="13"/>
    </row>
    <row r="11" spans="1:18" s="47" customFormat="1" ht="24.75" x14ac:dyDescent="0.25">
      <c r="A11" s="19" t="s">
        <v>31</v>
      </c>
      <c r="B11" s="15" t="s">
        <v>32</v>
      </c>
      <c r="C11" s="34">
        <f>SUM(C12:C13)</f>
        <v>5128.5</v>
      </c>
      <c r="D11" s="34">
        <f>SUM(D12:D13)</f>
        <v>5153.8999999999996</v>
      </c>
      <c r="E11" s="17">
        <f t="shared" ref="E11:E40" si="7">D11-C11</f>
        <v>25.399999999999636</v>
      </c>
      <c r="F11" s="41">
        <f t="shared" si="0"/>
        <v>1.0049527152188749</v>
      </c>
      <c r="G11" s="41"/>
      <c r="H11" s="34">
        <f>SUM(H12:H13)</f>
        <v>6266.6</v>
      </c>
      <c r="I11" s="17">
        <f t="shared" si="1"/>
        <v>1112.7000000000007</v>
      </c>
      <c r="J11" s="41">
        <f t="shared" si="2"/>
        <v>1.215894759308485</v>
      </c>
      <c r="K11" s="20"/>
      <c r="L11" s="34">
        <f>SUM(L12:L13)</f>
        <v>7703.6</v>
      </c>
      <c r="M11" s="17">
        <f t="shared" si="3"/>
        <v>1437</v>
      </c>
      <c r="N11" s="41">
        <f t="shared" si="4"/>
        <v>1.2293109501164905</v>
      </c>
      <c r="O11" s="34">
        <f>SUM(O12:O13)</f>
        <v>10591.5</v>
      </c>
      <c r="P11" s="17">
        <f t="shared" si="5"/>
        <v>2887.8999999999996</v>
      </c>
      <c r="Q11" s="39">
        <f t="shared" si="6"/>
        <v>1.3748766810322446</v>
      </c>
      <c r="R11" s="20"/>
    </row>
    <row r="12" spans="1:18" s="47" customFormat="1" ht="105" x14ac:dyDescent="0.25">
      <c r="A12" s="19"/>
      <c r="B12" s="21" t="s">
        <v>33</v>
      </c>
      <c r="C12" s="34">
        <v>695.3</v>
      </c>
      <c r="D12" s="34">
        <v>549.5</v>
      </c>
      <c r="E12" s="17">
        <f t="shared" si="7"/>
        <v>-145.79999999999995</v>
      </c>
      <c r="F12" s="41">
        <f t="shared" si="0"/>
        <v>0.79030634258593413</v>
      </c>
      <c r="G12" s="18" t="s">
        <v>34</v>
      </c>
      <c r="H12" s="34">
        <v>1169.5</v>
      </c>
      <c r="I12" s="17">
        <f t="shared" si="1"/>
        <v>620</v>
      </c>
      <c r="J12" s="41">
        <f t="shared" si="2"/>
        <v>2.1282984531392173</v>
      </c>
      <c r="K12" s="22" t="s">
        <v>35</v>
      </c>
      <c r="L12" s="34">
        <v>1303.5999999999999</v>
      </c>
      <c r="M12" s="17">
        <f t="shared" si="3"/>
        <v>134.09999999999991</v>
      </c>
      <c r="N12" s="41">
        <f t="shared" si="4"/>
        <v>1.1146643864899528</v>
      </c>
      <c r="O12" s="34">
        <v>1451.7</v>
      </c>
      <c r="P12" s="17">
        <f t="shared" si="5"/>
        <v>148.10000000000014</v>
      </c>
      <c r="Q12" s="39">
        <f t="shared" si="6"/>
        <v>1.1136084688554773</v>
      </c>
      <c r="R12" s="22" t="s">
        <v>35</v>
      </c>
    </row>
    <row r="13" spans="1:18" s="47" customFormat="1" ht="75" x14ac:dyDescent="0.25">
      <c r="A13" s="19"/>
      <c r="B13" s="21" t="s">
        <v>36</v>
      </c>
      <c r="C13" s="34">
        <v>4433.2</v>
      </c>
      <c r="D13" s="34">
        <v>4604.3999999999996</v>
      </c>
      <c r="E13" s="17">
        <f t="shared" si="7"/>
        <v>171.19999999999982</v>
      </c>
      <c r="F13" s="41">
        <f t="shared" si="0"/>
        <v>1.0386177027880537</v>
      </c>
      <c r="G13" s="41"/>
      <c r="H13" s="34">
        <v>5097.1000000000004</v>
      </c>
      <c r="I13" s="17">
        <f t="shared" si="1"/>
        <v>492.70000000000073</v>
      </c>
      <c r="J13" s="41">
        <f t="shared" si="2"/>
        <v>1.1070063417600557</v>
      </c>
      <c r="K13" s="22" t="s">
        <v>35</v>
      </c>
      <c r="L13" s="34">
        <v>6400</v>
      </c>
      <c r="M13" s="17">
        <f t="shared" si="3"/>
        <v>1302.8999999999996</v>
      </c>
      <c r="N13" s="41">
        <f t="shared" si="4"/>
        <v>1.2556159384748189</v>
      </c>
      <c r="O13" s="34">
        <v>9139.7999999999993</v>
      </c>
      <c r="P13" s="17">
        <f t="shared" si="5"/>
        <v>2739.7999999999993</v>
      </c>
      <c r="Q13" s="39">
        <f t="shared" si="6"/>
        <v>1.4280937499999999</v>
      </c>
      <c r="R13" s="23" t="s">
        <v>35</v>
      </c>
    </row>
    <row r="14" spans="1:18" x14ac:dyDescent="0.25">
      <c r="A14" s="7" t="s">
        <v>38</v>
      </c>
      <c r="B14" s="8" t="s">
        <v>39</v>
      </c>
      <c r="C14" s="10">
        <f>SUM(C15:C19)</f>
        <v>10423.700000000001</v>
      </c>
      <c r="D14" s="10">
        <f>SUM(D15:D19)</f>
        <v>11840.800000000001</v>
      </c>
      <c r="E14" s="10">
        <f t="shared" si="7"/>
        <v>1417.1000000000004</v>
      </c>
      <c r="F14" s="11">
        <f t="shared" si="0"/>
        <v>1.1359498066905225</v>
      </c>
      <c r="G14" s="11"/>
      <c r="H14" s="31">
        <f>SUM(H15:H19)</f>
        <v>11174.2</v>
      </c>
      <c r="I14" s="10">
        <f t="shared" si="1"/>
        <v>-666.60000000000036</v>
      </c>
      <c r="J14" s="11">
        <f t="shared" si="2"/>
        <v>0.94370312816701574</v>
      </c>
      <c r="K14" s="13"/>
      <c r="L14" s="31">
        <f>SUM(L15:L19)</f>
        <v>10772.7</v>
      </c>
      <c r="M14" s="10">
        <f t="shared" si="3"/>
        <v>-401.5</v>
      </c>
      <c r="N14" s="11">
        <f t="shared" si="4"/>
        <v>0.96406901612643414</v>
      </c>
      <c r="O14" s="31">
        <f>SUM(O15:O19)</f>
        <v>11243.5</v>
      </c>
      <c r="P14" s="10">
        <f t="shared" si="5"/>
        <v>470.79999999999927</v>
      </c>
      <c r="Q14" s="37">
        <f t="shared" si="6"/>
        <v>1.0437030642271667</v>
      </c>
      <c r="R14" s="13"/>
    </row>
    <row r="15" spans="1:18" s="47" customFormat="1" x14ac:dyDescent="0.25">
      <c r="A15" s="19" t="s">
        <v>40</v>
      </c>
      <c r="B15" s="15" t="s">
        <v>41</v>
      </c>
      <c r="C15" s="17" t="s">
        <v>37</v>
      </c>
      <c r="D15" s="17" t="s">
        <v>37</v>
      </c>
      <c r="E15" s="17" t="s">
        <v>37</v>
      </c>
      <c r="F15" s="16" t="s">
        <v>37</v>
      </c>
      <c r="G15" s="16"/>
      <c r="H15" s="34" t="s">
        <v>37</v>
      </c>
      <c r="I15" s="17" t="s">
        <v>37</v>
      </c>
      <c r="J15" s="16" t="s">
        <v>37</v>
      </c>
      <c r="K15" s="20"/>
      <c r="L15" s="34" t="s">
        <v>37</v>
      </c>
      <c r="M15" s="17" t="s">
        <v>37</v>
      </c>
      <c r="N15" s="16" t="s">
        <v>37</v>
      </c>
      <c r="O15" s="34" t="s">
        <v>37</v>
      </c>
      <c r="P15" s="17" t="s">
        <v>37</v>
      </c>
      <c r="Q15" s="39" t="s">
        <v>37</v>
      </c>
      <c r="R15" s="20"/>
    </row>
    <row r="16" spans="1:18" s="47" customFormat="1" ht="225" x14ac:dyDescent="0.25">
      <c r="A16" s="19" t="s">
        <v>42</v>
      </c>
      <c r="B16" s="15" t="s">
        <v>43</v>
      </c>
      <c r="C16" s="17">
        <v>9388.1</v>
      </c>
      <c r="D16" s="17">
        <v>10777.1</v>
      </c>
      <c r="E16" s="17">
        <f>D16-C16</f>
        <v>1389</v>
      </c>
      <c r="F16" s="41">
        <f t="shared" si="0"/>
        <v>1.1479532599780573</v>
      </c>
      <c r="G16" s="24" t="s">
        <v>44</v>
      </c>
      <c r="H16" s="34">
        <v>10039</v>
      </c>
      <c r="I16" s="17">
        <f>H16-D16</f>
        <v>-738.10000000000036</v>
      </c>
      <c r="J16" s="41">
        <f t="shared" si="2"/>
        <v>0.93151218787985635</v>
      </c>
      <c r="K16" s="25" t="s">
        <v>45</v>
      </c>
      <c r="L16" s="34">
        <v>9515.2000000000007</v>
      </c>
      <c r="M16" s="17">
        <f t="shared" si="3"/>
        <v>-523.79999999999927</v>
      </c>
      <c r="N16" s="41">
        <f t="shared" si="4"/>
        <v>0.94782348839525854</v>
      </c>
      <c r="O16" s="34">
        <v>9946.7999999999993</v>
      </c>
      <c r="P16" s="17">
        <f t="shared" si="5"/>
        <v>431.59999999999854</v>
      </c>
      <c r="Q16" s="39">
        <f t="shared" si="6"/>
        <v>1.045359004540104</v>
      </c>
      <c r="R16" s="25" t="s">
        <v>45</v>
      </c>
    </row>
    <row r="17" spans="1:18" s="47" customFormat="1" ht="75" x14ac:dyDescent="0.25">
      <c r="A17" s="19" t="s">
        <v>46</v>
      </c>
      <c r="B17" s="15" t="s">
        <v>47</v>
      </c>
      <c r="C17" s="17">
        <v>1032.5</v>
      </c>
      <c r="D17" s="17">
        <v>1063.7</v>
      </c>
      <c r="E17" s="17">
        <f>D17-C17</f>
        <v>31.200000000000045</v>
      </c>
      <c r="F17" s="41">
        <f t="shared" si="0"/>
        <v>1.0302179176755448</v>
      </c>
      <c r="G17" s="41"/>
      <c r="H17" s="34">
        <v>1129.2</v>
      </c>
      <c r="I17" s="17">
        <f>H17-D17</f>
        <v>65.5</v>
      </c>
      <c r="J17" s="41">
        <f t="shared" si="2"/>
        <v>1.0615775124565197</v>
      </c>
      <c r="K17" s="26" t="s">
        <v>48</v>
      </c>
      <c r="L17" s="34">
        <v>1251.5</v>
      </c>
      <c r="M17" s="17">
        <f t="shared" si="3"/>
        <v>122.29999999999995</v>
      </c>
      <c r="N17" s="41">
        <f t="shared" si="4"/>
        <v>1.1083067658519306</v>
      </c>
      <c r="O17" s="34">
        <v>1290.7</v>
      </c>
      <c r="P17" s="17">
        <f t="shared" si="5"/>
        <v>39.200000000000045</v>
      </c>
      <c r="Q17" s="39">
        <f t="shared" si="6"/>
        <v>1.0313224131042749</v>
      </c>
      <c r="R17" s="26" t="s">
        <v>48</v>
      </c>
    </row>
    <row r="18" spans="1:18" s="47" customFormat="1" x14ac:dyDescent="0.25">
      <c r="A18" s="19" t="s">
        <v>49</v>
      </c>
      <c r="B18" s="15" t="s">
        <v>50</v>
      </c>
      <c r="C18" s="17">
        <v>3.1</v>
      </c>
      <c r="D18" s="17" t="s">
        <v>51</v>
      </c>
      <c r="E18" s="17">
        <f>D18-C18</f>
        <v>2.6</v>
      </c>
      <c r="F18" s="41">
        <f t="shared" si="0"/>
        <v>1.8387096774193548</v>
      </c>
      <c r="G18" s="41"/>
      <c r="H18" s="34">
        <v>6</v>
      </c>
      <c r="I18" s="17">
        <f>H18-D18</f>
        <v>0.29999999999999982</v>
      </c>
      <c r="J18" s="41">
        <f t="shared" si="2"/>
        <v>1.0526315789473684</v>
      </c>
      <c r="K18" s="20"/>
      <c r="L18" s="34">
        <v>6</v>
      </c>
      <c r="M18" s="17">
        <f t="shared" si="3"/>
        <v>0</v>
      </c>
      <c r="N18" s="41">
        <f t="shared" si="4"/>
        <v>1</v>
      </c>
      <c r="O18" s="34">
        <v>6</v>
      </c>
      <c r="P18" s="17">
        <f t="shared" si="5"/>
        <v>0</v>
      </c>
      <c r="Q18" s="39">
        <f t="shared" si="6"/>
        <v>1</v>
      </c>
      <c r="R18" s="20"/>
    </row>
    <row r="19" spans="1:18" s="47" customFormat="1" x14ac:dyDescent="0.25">
      <c r="A19" s="19" t="s">
        <v>52</v>
      </c>
      <c r="B19" s="15" t="s">
        <v>53</v>
      </c>
      <c r="C19" s="17" t="s">
        <v>37</v>
      </c>
      <c r="D19" s="17" t="s">
        <v>37</v>
      </c>
      <c r="E19" s="17" t="s">
        <v>37</v>
      </c>
      <c r="F19" s="16" t="s">
        <v>37</v>
      </c>
      <c r="G19" s="16"/>
      <c r="H19" s="34" t="s">
        <v>37</v>
      </c>
      <c r="I19" s="17" t="s">
        <v>37</v>
      </c>
      <c r="J19" s="16" t="s">
        <v>37</v>
      </c>
      <c r="K19" s="20"/>
      <c r="L19" s="34" t="s">
        <v>37</v>
      </c>
      <c r="M19" s="17" t="s">
        <v>37</v>
      </c>
      <c r="N19" s="16" t="s">
        <v>37</v>
      </c>
      <c r="O19" s="34" t="s">
        <v>37</v>
      </c>
      <c r="P19" s="17" t="s">
        <v>37</v>
      </c>
      <c r="Q19" s="39" t="s">
        <v>37</v>
      </c>
      <c r="R19" s="20"/>
    </row>
    <row r="20" spans="1:18" ht="36.75" x14ac:dyDescent="0.25">
      <c r="A20" s="7" t="s">
        <v>54</v>
      </c>
      <c r="B20" s="8" t="s">
        <v>55</v>
      </c>
      <c r="C20" s="10">
        <v>781.3</v>
      </c>
      <c r="D20" s="10" t="s">
        <v>56</v>
      </c>
      <c r="E20" s="10">
        <f t="shared" si="7"/>
        <v>26.900000000000091</v>
      </c>
      <c r="F20" s="11">
        <f t="shared" si="0"/>
        <v>1.0344297964930245</v>
      </c>
      <c r="G20" s="11"/>
      <c r="H20" s="31">
        <v>853.9</v>
      </c>
      <c r="I20" s="10">
        <f t="shared" si="1"/>
        <v>45.699999999999932</v>
      </c>
      <c r="J20" s="11">
        <f t="shared" si="2"/>
        <v>1.056545409552091</v>
      </c>
      <c r="K20" s="27"/>
      <c r="L20" s="31" t="s">
        <v>57</v>
      </c>
      <c r="M20" s="10">
        <f t="shared" si="3"/>
        <v>60.5</v>
      </c>
      <c r="N20" s="11">
        <f t="shared" si="4"/>
        <v>1.0708513877503221</v>
      </c>
      <c r="O20" s="31" t="s">
        <v>58</v>
      </c>
      <c r="P20" s="10">
        <f t="shared" si="5"/>
        <v>25.100000000000023</v>
      </c>
      <c r="Q20" s="37">
        <f t="shared" si="6"/>
        <v>1.0274496937882764</v>
      </c>
      <c r="R20" s="13"/>
    </row>
    <row r="21" spans="1:18" s="47" customFormat="1" ht="30" x14ac:dyDescent="0.25">
      <c r="A21" s="19" t="s">
        <v>59</v>
      </c>
      <c r="B21" s="15" t="s">
        <v>60</v>
      </c>
      <c r="C21" s="17">
        <v>781.3</v>
      </c>
      <c r="D21" s="17" t="s">
        <v>56</v>
      </c>
      <c r="E21" s="17">
        <f t="shared" si="7"/>
        <v>26.900000000000091</v>
      </c>
      <c r="F21" s="41">
        <f t="shared" si="0"/>
        <v>1.0344297964930245</v>
      </c>
      <c r="G21" s="41"/>
      <c r="H21" s="34">
        <v>853.9</v>
      </c>
      <c r="I21" s="17">
        <f t="shared" si="1"/>
        <v>45.699999999999932</v>
      </c>
      <c r="J21" s="41">
        <f t="shared" si="2"/>
        <v>1.056545409552091</v>
      </c>
      <c r="K21" s="28" t="s">
        <v>61</v>
      </c>
      <c r="L21" s="34">
        <v>914.4</v>
      </c>
      <c r="M21" s="17">
        <f t="shared" si="3"/>
        <v>60.5</v>
      </c>
      <c r="N21" s="41">
        <f t="shared" si="4"/>
        <v>1.0708513877503221</v>
      </c>
      <c r="O21" s="34">
        <v>939.5</v>
      </c>
      <c r="P21" s="17">
        <f t="shared" si="5"/>
        <v>25.100000000000023</v>
      </c>
      <c r="Q21" s="39">
        <f t="shared" si="6"/>
        <v>1.0274496937882764</v>
      </c>
      <c r="R21" s="28" t="s">
        <v>61</v>
      </c>
    </row>
    <row r="22" spans="1:18" x14ac:dyDescent="0.25">
      <c r="A22" s="7"/>
      <c r="B22" s="8" t="s">
        <v>62</v>
      </c>
      <c r="C22" s="10">
        <f>C6-C7-C10-C14-C20</f>
        <v>1347.000000000003</v>
      </c>
      <c r="D22" s="10">
        <f>D6-D7-D10-D14-D20</f>
        <v>1129.7999999999927</v>
      </c>
      <c r="E22" s="17">
        <f t="shared" si="7"/>
        <v>-217.20000000001028</v>
      </c>
      <c r="F22" s="11">
        <f t="shared" si="0"/>
        <v>0.83875278396435793</v>
      </c>
      <c r="G22" s="11"/>
      <c r="H22" s="31">
        <f>H6-H7-H10-H14-H20</f>
        <v>1078.2999999999988</v>
      </c>
      <c r="I22" s="10">
        <f t="shared" si="1"/>
        <v>-51.499999999993861</v>
      </c>
      <c r="J22" s="11">
        <f t="shared" si="2"/>
        <v>0.9544167109222923</v>
      </c>
      <c r="K22" s="13"/>
      <c r="L22" s="31">
        <f>L6-L7-L10-L14-L20</f>
        <v>1078.8999999999901</v>
      </c>
      <c r="M22" s="10">
        <f t="shared" si="3"/>
        <v>0.59999999999126885</v>
      </c>
      <c r="N22" s="11">
        <f t="shared" si="4"/>
        <v>1.0005564314198194</v>
      </c>
      <c r="O22" s="31">
        <f>O6-O7-O10-O14-O20</f>
        <v>1082.3999999999942</v>
      </c>
      <c r="P22" s="10">
        <f t="shared" si="5"/>
        <v>3.5000000000040927</v>
      </c>
      <c r="Q22" s="37">
        <f t="shared" si="6"/>
        <v>1.00324404486051</v>
      </c>
      <c r="R22" s="13"/>
    </row>
    <row r="23" spans="1:18" x14ac:dyDescent="0.25">
      <c r="A23" s="7" t="s">
        <v>63</v>
      </c>
      <c r="B23" s="8" t="s">
        <v>64</v>
      </c>
      <c r="C23" s="10">
        <v>16192.66</v>
      </c>
      <c r="D23" s="10">
        <v>17785.2</v>
      </c>
      <c r="E23" s="10">
        <f t="shared" si="7"/>
        <v>1592.5400000000009</v>
      </c>
      <c r="F23" s="11">
        <f t="shared" si="0"/>
        <v>1.0983494990940341</v>
      </c>
      <c r="G23" s="11"/>
      <c r="H23" s="31">
        <v>14088.8</v>
      </c>
      <c r="I23" s="10">
        <f t="shared" si="1"/>
        <v>-3696.4000000000015</v>
      </c>
      <c r="J23" s="11">
        <f t="shared" si="2"/>
        <v>0.79216427141668344</v>
      </c>
      <c r="K23" s="13"/>
      <c r="L23" s="31">
        <v>11566.4</v>
      </c>
      <c r="M23" s="10">
        <f t="shared" si="3"/>
        <v>-2522.3999999999996</v>
      </c>
      <c r="N23" s="11">
        <f t="shared" si="4"/>
        <v>0.82096417012094713</v>
      </c>
      <c r="O23" s="31">
        <v>10913.6</v>
      </c>
      <c r="P23" s="10">
        <f t="shared" si="5"/>
        <v>-652.79999999999927</v>
      </c>
      <c r="Q23" s="37">
        <f t="shared" si="6"/>
        <v>0.94356065845898474</v>
      </c>
      <c r="R23" s="13"/>
    </row>
    <row r="24" spans="1:18" ht="36.75" x14ac:dyDescent="0.25">
      <c r="A24" s="7" t="s">
        <v>65</v>
      </c>
      <c r="B24" s="8" t="s">
        <v>66</v>
      </c>
      <c r="C24" s="10">
        <f>SUM(C25+C27+C28+C29)</f>
        <v>15763.890000000001</v>
      </c>
      <c r="D24" s="10">
        <f>SUM(D25+D27+D28+D29)</f>
        <v>17538</v>
      </c>
      <c r="E24" s="10">
        <f t="shared" si="7"/>
        <v>1774.1099999999988</v>
      </c>
      <c r="F24" s="11">
        <f t="shared" si="0"/>
        <v>1.1125426528604296</v>
      </c>
      <c r="G24" s="11"/>
      <c r="H24" s="31">
        <f>SUM(H25+H27+H28+H29)</f>
        <v>13826.800000000001</v>
      </c>
      <c r="I24" s="10">
        <f t="shared" si="1"/>
        <v>-3711.1999999999989</v>
      </c>
      <c r="J24" s="11">
        <f t="shared" si="2"/>
        <v>0.78839092256813781</v>
      </c>
      <c r="K24" s="13"/>
      <c r="L24" s="31">
        <f>SUM(L25+L27+L28+L29)</f>
        <v>11294.199999999999</v>
      </c>
      <c r="M24" s="10">
        <f t="shared" si="3"/>
        <v>-2532.6000000000022</v>
      </c>
      <c r="N24" s="11">
        <f t="shared" si="4"/>
        <v>0.81683397460005192</v>
      </c>
      <c r="O24" s="31">
        <f>SUM(O25+O27+O28+O29)</f>
        <v>10643.8</v>
      </c>
      <c r="P24" s="10">
        <f t="shared" si="5"/>
        <v>-650.39999999999964</v>
      </c>
      <c r="Q24" s="37">
        <f t="shared" si="6"/>
        <v>0.94241291990579235</v>
      </c>
      <c r="R24" s="13"/>
    </row>
    <row r="25" spans="1:18" s="47" customFormat="1" ht="24.75" x14ac:dyDescent="0.25">
      <c r="A25" s="19" t="s">
        <v>67</v>
      </c>
      <c r="B25" s="15" t="s">
        <v>68</v>
      </c>
      <c r="C25" s="17">
        <v>5123.1899999999996</v>
      </c>
      <c r="D25" s="17">
        <v>5874.4</v>
      </c>
      <c r="E25" s="17">
        <f t="shared" si="7"/>
        <v>751.21</v>
      </c>
      <c r="F25" s="41">
        <f t="shared" si="0"/>
        <v>1.1466293461690862</v>
      </c>
      <c r="G25" s="41"/>
      <c r="H25" s="34">
        <v>4625.7</v>
      </c>
      <c r="I25" s="17">
        <f t="shared" si="1"/>
        <v>-1248.6999999999998</v>
      </c>
      <c r="J25" s="41">
        <f t="shared" si="2"/>
        <v>0.78743361024104597</v>
      </c>
      <c r="K25" s="20"/>
      <c r="L25" s="34">
        <v>2887.4</v>
      </c>
      <c r="M25" s="17">
        <f t="shared" si="3"/>
        <v>-1738.2999999999997</v>
      </c>
      <c r="N25" s="41">
        <f t="shared" si="4"/>
        <v>0.62420822794387876</v>
      </c>
      <c r="O25" s="34">
        <v>2707.8</v>
      </c>
      <c r="P25" s="17">
        <f t="shared" si="5"/>
        <v>-179.59999999999991</v>
      </c>
      <c r="Q25" s="39">
        <f t="shared" si="6"/>
        <v>0.93779871164369333</v>
      </c>
      <c r="R25" s="20"/>
    </row>
    <row r="26" spans="1:18" s="47" customFormat="1" ht="30" x14ac:dyDescent="0.25">
      <c r="A26" s="19" t="s">
        <v>69</v>
      </c>
      <c r="B26" s="15" t="s">
        <v>70</v>
      </c>
      <c r="C26" s="17">
        <v>4472.3999999999996</v>
      </c>
      <c r="D26" s="17">
        <v>3974.1</v>
      </c>
      <c r="E26" s="17">
        <f t="shared" si="7"/>
        <v>-498.29999999999973</v>
      </c>
      <c r="F26" s="41">
        <f t="shared" si="0"/>
        <v>0.88858331097397381</v>
      </c>
      <c r="G26" s="18" t="s">
        <v>71</v>
      </c>
      <c r="H26" s="34">
        <v>4570.2</v>
      </c>
      <c r="I26" s="17">
        <f t="shared" si="1"/>
        <v>596.09999999999991</v>
      </c>
      <c r="J26" s="41">
        <f t="shared" si="2"/>
        <v>1.1499962255605043</v>
      </c>
      <c r="K26" s="18" t="s">
        <v>72</v>
      </c>
      <c r="L26" s="34">
        <v>2841.8</v>
      </c>
      <c r="M26" s="17">
        <f t="shared" si="3"/>
        <v>-1728.3999999999996</v>
      </c>
      <c r="N26" s="41">
        <f t="shared" si="4"/>
        <v>0.62181086166907362</v>
      </c>
      <c r="O26" s="34">
        <v>2663.9</v>
      </c>
      <c r="P26" s="17">
        <f t="shared" si="5"/>
        <v>-177.90000000000009</v>
      </c>
      <c r="Q26" s="39">
        <f t="shared" si="6"/>
        <v>0.93739883172637062</v>
      </c>
      <c r="R26" s="26" t="s">
        <v>71</v>
      </c>
    </row>
    <row r="27" spans="1:18" s="47" customFormat="1" ht="30" x14ac:dyDescent="0.25">
      <c r="A27" s="19" t="s">
        <v>73</v>
      </c>
      <c r="B27" s="15" t="s">
        <v>74</v>
      </c>
      <c r="C27" s="17">
        <v>4022.3</v>
      </c>
      <c r="D27" s="17">
        <v>4611.6000000000004</v>
      </c>
      <c r="E27" s="17">
        <f t="shared" si="7"/>
        <v>589.30000000000018</v>
      </c>
      <c r="F27" s="41">
        <f t="shared" si="0"/>
        <v>1.1465082166919425</v>
      </c>
      <c r="G27" s="18" t="s">
        <v>72</v>
      </c>
      <c r="H27" s="34">
        <v>3495.4</v>
      </c>
      <c r="I27" s="17">
        <f t="shared" si="1"/>
        <v>-1116.2000000000003</v>
      </c>
      <c r="J27" s="41">
        <f t="shared" si="2"/>
        <v>0.75795819238442186</v>
      </c>
      <c r="K27" s="18" t="s">
        <v>71</v>
      </c>
      <c r="L27" s="34">
        <v>2776.1</v>
      </c>
      <c r="M27" s="17">
        <f t="shared" si="3"/>
        <v>-719.30000000000018</v>
      </c>
      <c r="N27" s="41">
        <f t="shared" si="4"/>
        <v>0.79421525433426787</v>
      </c>
      <c r="O27" s="34">
        <v>2268</v>
      </c>
      <c r="P27" s="17">
        <f t="shared" si="5"/>
        <v>-508.09999999999991</v>
      </c>
      <c r="Q27" s="39">
        <f t="shared" si="6"/>
        <v>0.81697345196498683</v>
      </c>
      <c r="R27" s="18" t="s">
        <v>71</v>
      </c>
    </row>
    <row r="28" spans="1:18" s="47" customFormat="1" ht="30" x14ac:dyDescent="0.25">
      <c r="A28" s="19" t="s">
        <v>75</v>
      </c>
      <c r="B28" s="15" t="s">
        <v>76</v>
      </c>
      <c r="C28" s="17">
        <v>4408.8</v>
      </c>
      <c r="D28" s="17">
        <v>5116.2</v>
      </c>
      <c r="E28" s="17">
        <f t="shared" si="7"/>
        <v>707.39999999999964</v>
      </c>
      <c r="F28" s="41">
        <f t="shared" si="0"/>
        <v>1.1604518236254762</v>
      </c>
      <c r="G28" s="18" t="s">
        <v>72</v>
      </c>
      <c r="H28" s="34">
        <v>5168.6000000000004</v>
      </c>
      <c r="I28" s="17">
        <f t="shared" si="1"/>
        <v>52.400000000000546</v>
      </c>
      <c r="J28" s="41">
        <f t="shared" si="2"/>
        <v>1.0102419764669091</v>
      </c>
      <c r="K28" s="18" t="s">
        <v>72</v>
      </c>
      <c r="L28" s="34">
        <v>5405.4</v>
      </c>
      <c r="M28" s="17">
        <f t="shared" si="3"/>
        <v>236.79999999999927</v>
      </c>
      <c r="N28" s="41">
        <f t="shared" si="4"/>
        <v>1.0458151143443097</v>
      </c>
      <c r="O28" s="34">
        <v>5442.7</v>
      </c>
      <c r="P28" s="17">
        <f t="shared" si="5"/>
        <v>37.300000000000182</v>
      </c>
      <c r="Q28" s="39">
        <f t="shared" si="6"/>
        <v>1.006900506900507</v>
      </c>
      <c r="R28" s="18" t="s">
        <v>72</v>
      </c>
    </row>
    <row r="29" spans="1:18" s="47" customFormat="1" ht="30" x14ac:dyDescent="0.25">
      <c r="A29" s="19" t="s">
        <v>77</v>
      </c>
      <c r="B29" s="15" t="s">
        <v>78</v>
      </c>
      <c r="C29" s="17">
        <v>2209.6</v>
      </c>
      <c r="D29" s="17">
        <v>1935.8</v>
      </c>
      <c r="E29" s="17">
        <f t="shared" si="7"/>
        <v>-273.79999999999995</v>
      </c>
      <c r="F29" s="41">
        <f t="shared" si="0"/>
        <v>0.876086169442433</v>
      </c>
      <c r="G29" s="18" t="s">
        <v>71</v>
      </c>
      <c r="H29" s="34">
        <v>537.1</v>
      </c>
      <c r="I29" s="17">
        <f t="shared" si="1"/>
        <v>-1398.6999999999998</v>
      </c>
      <c r="J29" s="41">
        <f>H29/D29</f>
        <v>0.27745634879636327</v>
      </c>
      <c r="K29" s="18" t="s">
        <v>72</v>
      </c>
      <c r="L29" s="34">
        <v>225.3</v>
      </c>
      <c r="M29" s="17">
        <f t="shared" si="3"/>
        <v>-311.8</v>
      </c>
      <c r="N29" s="41">
        <f t="shared" si="4"/>
        <v>0.41947495810835972</v>
      </c>
      <c r="O29" s="34">
        <v>225.3</v>
      </c>
      <c r="P29" s="17">
        <f t="shared" si="5"/>
        <v>0</v>
      </c>
      <c r="Q29" s="39">
        <f t="shared" si="6"/>
        <v>1</v>
      </c>
      <c r="R29" s="18" t="s">
        <v>71</v>
      </c>
    </row>
    <row r="30" spans="1:18" ht="36.75" x14ac:dyDescent="0.25">
      <c r="A30" s="7" t="s">
        <v>79</v>
      </c>
      <c r="B30" s="8" t="s">
        <v>80</v>
      </c>
      <c r="C30" s="10" t="s">
        <v>81</v>
      </c>
      <c r="D30" s="10" t="s">
        <v>82</v>
      </c>
      <c r="E30" s="10">
        <f t="shared" si="7"/>
        <v>-33.4</v>
      </c>
      <c r="F30" s="11">
        <f t="shared" si="0"/>
        <v>0</v>
      </c>
      <c r="G30" s="11"/>
      <c r="H30" s="31" t="s">
        <v>37</v>
      </c>
      <c r="I30" s="10" t="s">
        <v>37</v>
      </c>
      <c r="J30" s="9" t="s">
        <v>37</v>
      </c>
      <c r="K30" s="29"/>
      <c r="L30" s="31" t="s">
        <v>37</v>
      </c>
      <c r="M30" s="31" t="s">
        <v>37</v>
      </c>
      <c r="N30" s="30" t="s">
        <v>37</v>
      </c>
      <c r="O30" s="31" t="s">
        <v>37</v>
      </c>
      <c r="P30" s="10" t="s">
        <v>37</v>
      </c>
      <c r="Q30" s="37" t="s">
        <v>37</v>
      </c>
      <c r="R30" s="32"/>
    </row>
    <row r="31" spans="1:18" s="47" customFormat="1" ht="36.75" x14ac:dyDescent="0.25">
      <c r="A31" s="19" t="s">
        <v>83</v>
      </c>
      <c r="B31" s="15" t="s">
        <v>84</v>
      </c>
      <c r="C31" s="17" t="s">
        <v>81</v>
      </c>
      <c r="D31" s="17" t="s">
        <v>82</v>
      </c>
      <c r="E31" s="17">
        <f t="shared" si="7"/>
        <v>-33.4</v>
      </c>
      <c r="F31" s="41">
        <f t="shared" si="0"/>
        <v>0</v>
      </c>
      <c r="G31" s="41"/>
      <c r="H31" s="34" t="s">
        <v>37</v>
      </c>
      <c r="I31" s="17" t="s">
        <v>37</v>
      </c>
      <c r="J31" s="16" t="s">
        <v>37</v>
      </c>
      <c r="K31" s="18"/>
      <c r="L31" s="34" t="s">
        <v>37</v>
      </c>
      <c r="M31" s="34" t="s">
        <v>37</v>
      </c>
      <c r="N31" s="33" t="s">
        <v>37</v>
      </c>
      <c r="O31" s="34" t="s">
        <v>37</v>
      </c>
      <c r="P31" s="17" t="s">
        <v>37</v>
      </c>
      <c r="Q31" s="39" t="s">
        <v>37</v>
      </c>
      <c r="R31" s="35"/>
    </row>
    <row r="32" spans="1:18" s="47" customFormat="1" ht="72.75" x14ac:dyDescent="0.25">
      <c r="A32" s="19" t="s">
        <v>85</v>
      </c>
      <c r="B32" s="15" t="s">
        <v>86</v>
      </c>
      <c r="C32" s="17" t="s">
        <v>37</v>
      </c>
      <c r="D32" s="17" t="s">
        <v>82</v>
      </c>
      <c r="E32" s="17" t="s">
        <v>37</v>
      </c>
      <c r="F32" s="41" t="s">
        <v>37</v>
      </c>
      <c r="G32" s="41"/>
      <c r="H32" s="34" t="s">
        <v>37</v>
      </c>
      <c r="I32" s="17" t="s">
        <v>37</v>
      </c>
      <c r="J32" s="16" t="s">
        <v>37</v>
      </c>
      <c r="K32" s="18"/>
      <c r="L32" s="34" t="s">
        <v>37</v>
      </c>
      <c r="M32" s="34" t="s">
        <v>37</v>
      </c>
      <c r="N32" s="33" t="s">
        <v>37</v>
      </c>
      <c r="O32" s="34" t="s">
        <v>37</v>
      </c>
      <c r="P32" s="17" t="s">
        <v>37</v>
      </c>
      <c r="Q32" s="39" t="s">
        <v>37</v>
      </c>
      <c r="R32" s="35"/>
    </row>
    <row r="33" spans="1:18" s="47" customFormat="1" ht="195" x14ac:dyDescent="0.25">
      <c r="A33" s="19" t="s">
        <v>87</v>
      </c>
      <c r="B33" s="15" t="s">
        <v>88</v>
      </c>
      <c r="C33" s="17" t="s">
        <v>81</v>
      </c>
      <c r="D33" s="17" t="s">
        <v>82</v>
      </c>
      <c r="E33" s="17">
        <f t="shared" si="7"/>
        <v>-33.4</v>
      </c>
      <c r="F33" s="41">
        <f t="shared" si="0"/>
        <v>0</v>
      </c>
      <c r="G33" s="18" t="s">
        <v>89</v>
      </c>
      <c r="H33" s="34" t="s">
        <v>37</v>
      </c>
      <c r="I33" s="17" t="s">
        <v>37</v>
      </c>
      <c r="J33" s="16" t="s">
        <v>37</v>
      </c>
      <c r="K33" s="18" t="s">
        <v>114</v>
      </c>
      <c r="L33" s="34" t="s">
        <v>37</v>
      </c>
      <c r="M33" s="34" t="s">
        <v>37</v>
      </c>
      <c r="N33" s="33" t="s">
        <v>37</v>
      </c>
      <c r="O33" s="34" t="s">
        <v>37</v>
      </c>
      <c r="P33" s="17" t="s">
        <v>37</v>
      </c>
      <c r="Q33" s="39" t="s">
        <v>37</v>
      </c>
      <c r="R33" s="35"/>
    </row>
    <row r="34" spans="1:18" ht="24.75" x14ac:dyDescent="0.25">
      <c r="A34" s="7" t="s">
        <v>90</v>
      </c>
      <c r="B34" s="8" t="s">
        <v>91</v>
      </c>
      <c r="C34" s="10" t="s">
        <v>37</v>
      </c>
      <c r="D34" s="10" t="s">
        <v>92</v>
      </c>
      <c r="E34" s="10" t="s">
        <v>37</v>
      </c>
      <c r="F34" s="11" t="s">
        <v>37</v>
      </c>
      <c r="G34" s="11"/>
      <c r="H34" s="31" t="s">
        <v>93</v>
      </c>
      <c r="I34" s="10">
        <f t="shared" si="1"/>
        <v>16.7</v>
      </c>
      <c r="J34" s="11">
        <f t="shared" si="2"/>
        <v>2.3046875</v>
      </c>
      <c r="K34" s="36"/>
      <c r="L34" s="31">
        <v>0</v>
      </c>
      <c r="M34" s="31">
        <f t="shared" si="3"/>
        <v>-29.5</v>
      </c>
      <c r="N34" s="37">
        <f t="shared" si="4"/>
        <v>0</v>
      </c>
      <c r="O34" s="31">
        <v>0</v>
      </c>
      <c r="P34" s="10">
        <f t="shared" si="5"/>
        <v>0</v>
      </c>
      <c r="Q34" s="37" t="s">
        <v>37</v>
      </c>
      <c r="R34" s="32"/>
    </row>
    <row r="35" spans="1:18" s="47" customFormat="1" ht="36.75" x14ac:dyDescent="0.25">
      <c r="A35" s="19" t="s">
        <v>94</v>
      </c>
      <c r="B35" s="15" t="s">
        <v>95</v>
      </c>
      <c r="C35" s="17" t="s">
        <v>37</v>
      </c>
      <c r="D35" s="17">
        <v>12.8</v>
      </c>
      <c r="E35" s="17" t="s">
        <v>37</v>
      </c>
      <c r="F35" s="41" t="s">
        <v>37</v>
      </c>
      <c r="G35" s="38" t="s">
        <v>96</v>
      </c>
      <c r="H35" s="34" t="s">
        <v>93</v>
      </c>
      <c r="I35" s="17">
        <f t="shared" si="1"/>
        <v>16.7</v>
      </c>
      <c r="J35" s="41"/>
      <c r="K35" s="38" t="s">
        <v>96</v>
      </c>
      <c r="L35" s="34">
        <v>0</v>
      </c>
      <c r="M35" s="34">
        <f t="shared" si="3"/>
        <v>-29.5</v>
      </c>
      <c r="N35" s="39">
        <f t="shared" si="4"/>
        <v>0</v>
      </c>
      <c r="O35" s="34">
        <v>0</v>
      </c>
      <c r="P35" s="17">
        <f t="shared" si="5"/>
        <v>0</v>
      </c>
      <c r="Q35" s="39" t="s">
        <v>37</v>
      </c>
      <c r="R35" s="35"/>
    </row>
    <row r="36" spans="1:18" x14ac:dyDescent="0.25">
      <c r="A36" s="7" t="s">
        <v>97</v>
      </c>
      <c r="B36" s="8" t="s">
        <v>98</v>
      </c>
      <c r="C36" s="10">
        <v>236.3</v>
      </c>
      <c r="D36" s="31" t="s">
        <v>99</v>
      </c>
      <c r="E36" s="10">
        <f t="shared" si="7"/>
        <v>-1.9000000000000057</v>
      </c>
      <c r="F36" s="11">
        <f t="shared" si="0"/>
        <v>0.99195937367752851</v>
      </c>
      <c r="G36" s="11"/>
      <c r="H36" s="31">
        <v>232.5</v>
      </c>
      <c r="I36" s="10">
        <f t="shared" si="1"/>
        <v>-1.9000000000000057</v>
      </c>
      <c r="J36" s="11">
        <f t="shared" si="2"/>
        <v>0.99189419795221845</v>
      </c>
      <c r="K36" s="36"/>
      <c r="L36" s="31">
        <v>272.10000000000002</v>
      </c>
      <c r="M36" s="31">
        <f t="shared" si="3"/>
        <v>39.600000000000023</v>
      </c>
      <c r="N36" s="37">
        <f t="shared" si="4"/>
        <v>1.1703225806451614</v>
      </c>
      <c r="O36" s="31">
        <v>269.8</v>
      </c>
      <c r="P36" s="10">
        <f t="shared" si="5"/>
        <v>-2.3000000000000114</v>
      </c>
      <c r="Q36" s="37">
        <f t="shared" si="6"/>
        <v>0.99154722528482175</v>
      </c>
      <c r="R36" s="32"/>
    </row>
    <row r="37" spans="1:18" s="47" customFormat="1" ht="36.75" x14ac:dyDescent="0.25">
      <c r="A37" s="19" t="s">
        <v>100</v>
      </c>
      <c r="B37" s="15" t="s">
        <v>101</v>
      </c>
      <c r="C37" s="17">
        <v>236.3</v>
      </c>
      <c r="D37" s="34" t="s">
        <v>99</v>
      </c>
      <c r="E37" s="17">
        <f t="shared" si="7"/>
        <v>-1.9000000000000057</v>
      </c>
      <c r="F37" s="41">
        <f t="shared" si="0"/>
        <v>0.99195937367752851</v>
      </c>
      <c r="G37" s="40" t="s">
        <v>102</v>
      </c>
      <c r="H37" s="34">
        <v>232.5</v>
      </c>
      <c r="I37" s="17">
        <f t="shared" si="1"/>
        <v>-1.9000000000000057</v>
      </c>
      <c r="J37" s="41">
        <f t="shared" si="2"/>
        <v>0.99189419795221845</v>
      </c>
      <c r="K37" s="18"/>
      <c r="L37" s="34">
        <v>272.10000000000002</v>
      </c>
      <c r="M37" s="34">
        <f t="shared" si="3"/>
        <v>39.600000000000023</v>
      </c>
      <c r="N37" s="39">
        <f t="shared" si="4"/>
        <v>1.1703225806451614</v>
      </c>
      <c r="O37" s="34">
        <v>269.8</v>
      </c>
      <c r="P37" s="17">
        <f t="shared" si="5"/>
        <v>-2.3000000000000114</v>
      </c>
      <c r="Q37" s="39">
        <f t="shared" si="6"/>
        <v>0.99154722528482175</v>
      </c>
      <c r="R37" s="40" t="s">
        <v>103</v>
      </c>
    </row>
    <row r="38" spans="1:18" ht="96.75" x14ac:dyDescent="0.25">
      <c r="A38" s="7" t="s">
        <v>104</v>
      </c>
      <c r="B38" s="8" t="s">
        <v>105</v>
      </c>
      <c r="C38" s="10">
        <v>317.2</v>
      </c>
      <c r="D38" s="31"/>
      <c r="E38" s="10">
        <f t="shared" si="7"/>
        <v>-317.2</v>
      </c>
      <c r="F38" s="11">
        <f t="shared" si="0"/>
        <v>0</v>
      </c>
      <c r="G38" s="11"/>
      <c r="H38" s="31" t="s">
        <v>37</v>
      </c>
      <c r="I38" s="10" t="s">
        <v>37</v>
      </c>
      <c r="J38" s="9" t="s">
        <v>37</v>
      </c>
      <c r="K38" s="29"/>
      <c r="L38" s="31" t="s">
        <v>37</v>
      </c>
      <c r="M38" s="31" t="s">
        <v>37</v>
      </c>
      <c r="N38" s="30" t="s">
        <v>37</v>
      </c>
      <c r="O38" s="31" t="s">
        <v>37</v>
      </c>
      <c r="P38" s="10" t="s">
        <v>37</v>
      </c>
      <c r="Q38" s="10" t="s">
        <v>37</v>
      </c>
      <c r="R38" s="32"/>
    </row>
    <row r="39" spans="1:18" s="47" customFormat="1" ht="60.75" x14ac:dyDescent="0.25">
      <c r="A39" s="19" t="s">
        <v>106</v>
      </c>
      <c r="B39" s="15" t="s">
        <v>107</v>
      </c>
      <c r="C39" s="17">
        <v>174.6</v>
      </c>
      <c r="D39" s="34"/>
      <c r="E39" s="17">
        <f t="shared" si="7"/>
        <v>-174.6</v>
      </c>
      <c r="F39" s="41">
        <f t="shared" si="0"/>
        <v>0</v>
      </c>
      <c r="G39" s="40" t="s">
        <v>108</v>
      </c>
      <c r="H39" s="34" t="s">
        <v>37</v>
      </c>
      <c r="I39" s="17" t="s">
        <v>37</v>
      </c>
      <c r="J39" s="16" t="s">
        <v>37</v>
      </c>
      <c r="K39" s="18"/>
      <c r="L39" s="34" t="s">
        <v>37</v>
      </c>
      <c r="M39" s="34" t="s">
        <v>37</v>
      </c>
      <c r="N39" s="33" t="s">
        <v>37</v>
      </c>
      <c r="O39" s="34" t="s">
        <v>37</v>
      </c>
      <c r="P39" s="17" t="s">
        <v>37</v>
      </c>
      <c r="Q39" s="17" t="s">
        <v>37</v>
      </c>
      <c r="R39" s="35"/>
    </row>
    <row r="40" spans="1:18" s="47" customFormat="1" ht="36.75" x14ac:dyDescent="0.25">
      <c r="A40" s="19" t="s">
        <v>109</v>
      </c>
      <c r="B40" s="15" t="s">
        <v>110</v>
      </c>
      <c r="C40" s="17">
        <v>142.6</v>
      </c>
      <c r="D40" s="34"/>
      <c r="E40" s="17">
        <f t="shared" si="7"/>
        <v>-142.6</v>
      </c>
      <c r="F40" s="41">
        <f t="shared" si="0"/>
        <v>0</v>
      </c>
      <c r="G40" s="40" t="s">
        <v>108</v>
      </c>
      <c r="H40" s="34" t="s">
        <v>37</v>
      </c>
      <c r="I40" s="17" t="s">
        <v>37</v>
      </c>
      <c r="J40" s="16" t="s">
        <v>37</v>
      </c>
      <c r="K40" s="18"/>
      <c r="L40" s="34" t="s">
        <v>37</v>
      </c>
      <c r="M40" s="34" t="s">
        <v>37</v>
      </c>
      <c r="N40" s="33" t="s">
        <v>37</v>
      </c>
      <c r="O40" s="34" t="s">
        <v>37</v>
      </c>
      <c r="P40" s="17" t="s">
        <v>37</v>
      </c>
      <c r="Q40" s="17" t="s">
        <v>37</v>
      </c>
      <c r="R40" s="35"/>
    </row>
    <row r="41" spans="1:18" x14ac:dyDescent="0.25">
      <c r="A41" s="7" t="s">
        <v>111</v>
      </c>
      <c r="B41" s="8"/>
      <c r="C41" s="10">
        <f>SUM(C23+C6)</f>
        <v>75416.460000000006</v>
      </c>
      <c r="D41" s="10">
        <f>SUM(D6+D23)</f>
        <v>82085.7</v>
      </c>
      <c r="E41" s="10">
        <f>D41-C41</f>
        <v>6669.2399999999907</v>
      </c>
      <c r="F41" s="11">
        <f>D41/C41</f>
        <v>1.0884321539356261</v>
      </c>
      <c r="G41" s="11"/>
      <c r="H41" s="31">
        <f>SUM(H6+H23)</f>
        <v>81702.400000000009</v>
      </c>
      <c r="I41" s="10">
        <f>H41-D41</f>
        <v>-383.29999999998836</v>
      </c>
      <c r="J41" s="11">
        <f>H41/D41</f>
        <v>0.99533048996353823</v>
      </c>
      <c r="K41" s="32"/>
      <c r="L41" s="31">
        <f>SUM(L6+L23)</f>
        <v>81389.299999999988</v>
      </c>
      <c r="M41" s="31">
        <f t="shared" si="3"/>
        <v>-313.10000000002037</v>
      </c>
      <c r="N41" s="37">
        <f t="shared" si="4"/>
        <v>0.99616779923233567</v>
      </c>
      <c r="O41" s="31">
        <f>SUM(O6+O23)</f>
        <v>85672.5</v>
      </c>
      <c r="P41" s="10">
        <f t="shared" si="5"/>
        <v>4283.2000000000116</v>
      </c>
      <c r="Q41" s="37">
        <f t="shared" si="6"/>
        <v>1.0526260822982876</v>
      </c>
      <c r="R41" s="32"/>
    </row>
    <row r="43" spans="1:18" x14ac:dyDescent="0.25">
      <c r="C43" s="42">
        <f>C6+C23</f>
        <v>75416.460000000006</v>
      </c>
      <c r="D43" s="42">
        <f>D6+D23</f>
        <v>82085.7</v>
      </c>
      <c r="H43" s="46">
        <f>H6+H23</f>
        <v>81702.400000000009</v>
      </c>
      <c r="L43" s="46">
        <f>L6+L23</f>
        <v>81389.299999999988</v>
      </c>
      <c r="O43" s="46">
        <f>O6+O23</f>
        <v>85672.5</v>
      </c>
      <c r="P43" s="46"/>
      <c r="Q43" s="46"/>
    </row>
  </sheetData>
  <mergeCells count="9">
    <mergeCell ref="A1:R1"/>
    <mergeCell ref="A3:A4"/>
    <mergeCell ref="B3:B4"/>
    <mergeCell ref="C3:C4"/>
    <mergeCell ref="D3:D4"/>
    <mergeCell ref="E3:F3"/>
    <mergeCell ref="I3:J3"/>
    <mergeCell ref="M3:N3"/>
    <mergeCell ref="P3:Q3"/>
  </mergeCells>
  <pageMargins left="0.31496062992125984" right="0.31496062992125984" top="0.55118110236220474" bottom="0.55118110236220474" header="0.31496062992125984" footer="0.31496062992125984"/>
  <pageSetup paperSize="9" scale="44" orientation="landscape" horizontalDpi="180" verticalDpi="180" r:id="rId1"/>
  <rowBreaks count="1" manualBreakCount="1">
    <brk id="2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2018-11-06T06:21:01Z</dcterms:modified>
</cp:coreProperties>
</file>